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19年一般公共预算收入完成情况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</definedNames>
  <calcPr calcId="144525"/>
</workbook>
</file>

<file path=xl/sharedStrings.xml><?xml version="1.0" encoding="utf-8"?>
<sst xmlns="http://schemas.openxmlformats.org/spreadsheetml/2006/main" count="55" uniqueCount="55">
  <si>
    <t>　　　</t>
  </si>
  <si>
    <t>2019年一般公共预算收入完成情况表</t>
  </si>
  <si>
    <t>单位：万元</t>
  </si>
  <si>
    <t>项目</t>
  </si>
  <si>
    <t>2018年
执行数</t>
  </si>
  <si>
    <t>2019年
预算数</t>
  </si>
  <si>
    <t>全年
完成</t>
  </si>
  <si>
    <t>为预
算%</t>
  </si>
  <si>
    <t>比上年
增减额</t>
  </si>
  <si>
    <t>比上年
增长</t>
  </si>
  <si>
    <t>与预
算比</t>
  </si>
  <si>
    <t>一、税收收入</t>
  </si>
  <si>
    <t>1、增值税</t>
  </si>
  <si>
    <t>2、改征增值税</t>
  </si>
  <si>
    <t>3、营业税</t>
  </si>
  <si>
    <t>4、企业所得税</t>
  </si>
  <si>
    <t>5、个人所得税</t>
  </si>
  <si>
    <t>6、资源税</t>
  </si>
  <si>
    <t>7、城市维护建设税</t>
  </si>
  <si>
    <t>8、房产税</t>
  </si>
  <si>
    <t>9、印花税</t>
  </si>
  <si>
    <t>10、城镇土地使用税</t>
  </si>
  <si>
    <t>11、土地增值税</t>
  </si>
  <si>
    <t>12、车船税</t>
  </si>
  <si>
    <t>13、耕地占用税</t>
  </si>
  <si>
    <t>14、契税</t>
  </si>
  <si>
    <t>15、环境保护税</t>
  </si>
  <si>
    <t>16、其他税收收入</t>
  </si>
  <si>
    <t>二、非税收入</t>
  </si>
  <si>
    <t>1、专项收入</t>
  </si>
  <si>
    <t>2、行政性收费</t>
  </si>
  <si>
    <t>3、罚没收入</t>
  </si>
  <si>
    <t>4、国有资本经营收入</t>
  </si>
  <si>
    <t>5、国有资源(资产)有偿使用收入</t>
  </si>
  <si>
    <t>6、其他收入</t>
  </si>
  <si>
    <t>地方收入合计</t>
  </si>
  <si>
    <t>（一)上划中央收入小计</t>
  </si>
  <si>
    <t>1、上划中央增值税</t>
  </si>
  <si>
    <t>2、上划中央改征增值税</t>
  </si>
  <si>
    <t>3、上划中央企业所得税</t>
  </si>
  <si>
    <t>4、上划中央个人所得税</t>
  </si>
  <si>
    <t>5、上划中央营业税</t>
  </si>
  <si>
    <t>（二)上划省级收入小计</t>
  </si>
  <si>
    <t>1、上划省增值税</t>
  </si>
  <si>
    <t>2、上划省改征增值税</t>
  </si>
  <si>
    <t>3、上划省营业税</t>
  </si>
  <si>
    <t>4、上划省企业所得税</t>
  </si>
  <si>
    <t>5、上划省个人所得税</t>
  </si>
  <si>
    <t>6、上划省资源税</t>
  </si>
  <si>
    <t>7、上划省城镇土地使用税</t>
  </si>
  <si>
    <t>8、上划省环境保护税</t>
  </si>
  <si>
    <t>三、上划收入合计</t>
  </si>
  <si>
    <t>一、区金库总收入</t>
  </si>
  <si>
    <t>二、经开区50%总收入</t>
  </si>
  <si>
    <t>三、市考核总收入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</si>
</sst>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;_Ѐ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name val="仿宋_GB2312"/>
      <charset val="134"/>
    </font>
    <font>
      <sz val="18"/>
      <name val="黑体"/>
      <charset val="134"/>
    </font>
    <font>
      <b/>
      <sz val="12"/>
      <name val="仿宋_GB2312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7" borderId="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15" fillId="21" borderId="5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2" borderId="0" xfId="50" applyFont="1" applyFill="1" applyAlignment="1">
      <alignment horizontal="center" vertical="center" wrapText="1"/>
    </xf>
    <xf numFmtId="0" fontId="1" fillId="2" borderId="1" xfId="50" applyFont="1" applyFill="1" applyBorder="1" applyAlignment="1">
      <alignment vertical="center" shrinkToFit="1"/>
    </xf>
    <xf numFmtId="0" fontId="3" fillId="2" borderId="0" xfId="50" applyFont="1" applyFill="1" applyAlignment="1">
      <alignment horizontal="right" vertical="center" wrapText="1"/>
    </xf>
    <xf numFmtId="0" fontId="3" fillId="0" borderId="0" xfId="50" applyFont="1" applyFill="1" applyAlignment="1">
      <alignment horizontal="right" vertical="center" wrapText="1"/>
    </xf>
    <xf numFmtId="0" fontId="1" fillId="2" borderId="0" xfId="50" applyFont="1" applyFill="1" applyBorder="1" applyAlignment="1">
      <alignment vertical="center" wrapText="1"/>
    </xf>
    <xf numFmtId="0" fontId="1" fillId="2" borderId="0" xfId="50" applyFont="1" applyFill="1" applyBorder="1" applyAlignment="1">
      <alignment horizontal="right" vertical="center" wrapText="1"/>
    </xf>
    <xf numFmtId="0" fontId="1" fillId="2" borderId="2" xfId="50" applyFont="1" applyFill="1" applyBorder="1" applyAlignment="1">
      <alignment horizontal="center" vertical="center" shrinkToFit="1"/>
    </xf>
    <xf numFmtId="0" fontId="1" fillId="2" borderId="2" xfId="50" applyFont="1" applyFill="1" applyBorder="1" applyAlignment="1">
      <alignment horizontal="center" vertical="center" wrapText="1"/>
    </xf>
    <xf numFmtId="0" fontId="1" fillId="2" borderId="2" xfId="50" applyFont="1" applyFill="1" applyBorder="1" applyAlignment="1">
      <alignment horizontal="center" vertical="center" wrapText="1" shrinkToFit="1"/>
    </xf>
    <xf numFmtId="0" fontId="1" fillId="0" borderId="2" xfId="50" applyFont="1" applyFill="1" applyBorder="1" applyAlignment="1">
      <alignment horizontal="center" vertical="center" wrapText="1" shrinkToFit="1"/>
    </xf>
    <xf numFmtId="0" fontId="1" fillId="0" borderId="2" xfId="49" applyFont="1" applyFill="1" applyBorder="1" applyAlignment="1">
      <alignment horizontal="center" vertical="center" wrapText="1"/>
    </xf>
    <xf numFmtId="0" fontId="1" fillId="2" borderId="2" xfId="50" applyFont="1" applyFill="1" applyBorder="1" applyAlignment="1">
      <alignment vertical="center" wrapText="1"/>
    </xf>
    <xf numFmtId="1" fontId="1" fillId="2" borderId="2" xfId="50" applyNumberFormat="1" applyFont="1" applyFill="1" applyBorder="1" applyAlignment="1">
      <alignment vertical="center" wrapText="1" shrinkToFit="1"/>
    </xf>
    <xf numFmtId="1" fontId="4" fillId="0" borderId="2" xfId="50" applyNumberFormat="1" applyFont="1" applyFill="1" applyBorder="1" applyAlignment="1">
      <alignment vertical="center" shrinkToFit="1"/>
    </xf>
    <xf numFmtId="1" fontId="1" fillId="2" borderId="2" xfId="50" applyNumberFormat="1" applyFont="1" applyFill="1" applyBorder="1" applyAlignment="1">
      <alignment vertical="center" shrinkToFit="1"/>
    </xf>
    <xf numFmtId="176" fontId="1" fillId="0" borderId="2" xfId="49" applyNumberFormat="1" applyFont="1" applyFill="1" applyBorder="1" applyAlignment="1">
      <alignment vertical="center" wrapText="1"/>
    </xf>
    <xf numFmtId="10" fontId="1" fillId="2" borderId="2" xfId="11" applyNumberFormat="1" applyFont="1" applyFill="1" applyBorder="1" applyAlignment="1">
      <alignment horizontal="right" vertical="center" shrinkToFit="1"/>
    </xf>
    <xf numFmtId="0" fontId="1" fillId="2" borderId="2" xfId="50" applyFont="1" applyFill="1" applyBorder="1" applyAlignment="1">
      <alignment horizontal="left" vertical="center" wrapText="1"/>
    </xf>
    <xf numFmtId="1" fontId="1" fillId="2" borderId="2" xfId="49" applyNumberFormat="1" applyFont="1" applyFill="1" applyBorder="1" applyAlignment="1">
      <alignment vertical="center" wrapText="1" shrinkToFit="1"/>
    </xf>
    <xf numFmtId="1" fontId="4" fillId="0" borderId="2" xfId="49" applyNumberFormat="1" applyFont="1" applyFill="1" applyBorder="1" applyAlignment="1">
      <alignment vertical="center" shrinkToFit="1"/>
    </xf>
    <xf numFmtId="1" fontId="1" fillId="2" borderId="2" xfId="49" applyNumberFormat="1" applyFont="1" applyFill="1" applyBorder="1" applyAlignment="1">
      <alignment vertical="center" shrinkToFit="1"/>
    </xf>
    <xf numFmtId="1" fontId="1" fillId="0" borderId="2" xfId="50" applyNumberFormat="1" applyFont="1" applyFill="1" applyBorder="1" applyAlignment="1">
      <alignment vertical="center" shrinkToFit="1"/>
    </xf>
    <xf numFmtId="0" fontId="3" fillId="2" borderId="2" xfId="50" applyFont="1" applyFill="1" applyBorder="1" applyAlignment="1">
      <alignment horizontal="center" vertical="center" wrapText="1"/>
    </xf>
    <xf numFmtId="1" fontId="3" fillId="0" borderId="2" xfId="50" applyNumberFormat="1" applyFont="1" applyFill="1" applyBorder="1" applyAlignment="1">
      <alignment vertical="center" wrapText="1" shrinkToFit="1"/>
    </xf>
    <xf numFmtId="1" fontId="5" fillId="0" borderId="2" xfId="50" applyNumberFormat="1" applyFont="1" applyFill="1" applyBorder="1" applyAlignment="1">
      <alignment vertical="center" shrinkToFit="1"/>
    </xf>
    <xf numFmtId="176" fontId="3" fillId="0" borderId="2" xfId="49" applyNumberFormat="1" applyFont="1" applyFill="1" applyBorder="1" applyAlignment="1">
      <alignment vertical="center" wrapText="1"/>
    </xf>
    <xf numFmtId="1" fontId="3" fillId="2" borderId="2" xfId="50" applyNumberFormat="1" applyFont="1" applyFill="1" applyBorder="1" applyAlignment="1">
      <alignment vertical="center" shrinkToFit="1"/>
    </xf>
    <xf numFmtId="10" fontId="3" fillId="2" borderId="2" xfId="11" applyNumberFormat="1" applyFont="1" applyFill="1" applyBorder="1" applyAlignment="1">
      <alignment horizontal="right" vertical="center" shrinkToFit="1"/>
    </xf>
    <xf numFmtId="1" fontId="1" fillId="0" borderId="2" xfId="50" applyNumberFormat="1" applyFont="1" applyFill="1" applyBorder="1" applyAlignment="1">
      <alignment vertical="center" wrapText="1" shrinkToFit="1"/>
    </xf>
    <xf numFmtId="0" fontId="1" fillId="0" borderId="2" xfId="51" applyFont="1" applyFill="1" applyBorder="1" applyAlignment="1">
      <alignment vertical="center" wrapText="1"/>
    </xf>
    <xf numFmtId="1" fontId="1" fillId="0" borderId="2" xfId="49" applyNumberFormat="1" applyFont="1" applyFill="1" applyBorder="1" applyAlignment="1">
      <alignment vertical="center" wrapText="1" shrinkToFit="1"/>
    </xf>
    <xf numFmtId="1" fontId="1" fillId="0" borderId="2" xfId="49" applyNumberFormat="1" applyFont="1" applyFill="1" applyBorder="1" applyAlignment="1">
      <alignment vertical="center" shrinkToFit="1"/>
    </xf>
    <xf numFmtId="2" fontId="1" fillId="0" borderId="2" xfId="49" applyNumberFormat="1" applyFont="1" applyFill="1" applyBorder="1" applyAlignment="1">
      <alignment vertical="center" wrapText="1" shrinkToFit="1"/>
    </xf>
    <xf numFmtId="2" fontId="4" fillId="0" borderId="2" xfId="49" applyNumberFormat="1" applyFont="1" applyFill="1" applyBorder="1" applyAlignment="1">
      <alignment vertical="center" shrinkToFit="1"/>
    </xf>
    <xf numFmtId="0" fontId="1" fillId="2" borderId="2" xfId="50" applyFont="1" applyFill="1" applyBorder="1" applyAlignment="1">
      <alignment vertical="center" wrapText="1"/>
    </xf>
    <xf numFmtId="0" fontId="3" fillId="2" borderId="2" xfId="50" applyFont="1" applyFill="1" applyBorder="1" applyAlignment="1">
      <alignment horizontal="center" vertical="center" wrapText="1"/>
    </xf>
    <xf numFmtId="177" fontId="3" fillId="0" borderId="2" xfId="50" applyNumberFormat="1" applyFont="1" applyFill="1" applyBorder="1" applyAlignment="1">
      <alignment vertical="center"/>
    </xf>
    <xf numFmtId="0" fontId="1" fillId="2" borderId="2" xfId="50" applyFont="1" applyFill="1" applyBorder="1" applyAlignment="1">
      <alignment vertical="center"/>
    </xf>
    <xf numFmtId="1" fontId="1" fillId="0" borderId="2" xfId="50" applyNumberFormat="1" applyFont="1" applyFill="1" applyBorder="1" applyAlignment="1">
      <alignment vertical="center"/>
    </xf>
    <xf numFmtId="1" fontId="1" fillId="2" borderId="2" xfId="50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0年1-6月预算执行情况" xfId="49"/>
    <cellStyle name="常规_2009年1-12月预算执行情况" xfId="50"/>
    <cellStyle name="常规_邵阳市双清区2009年综合财政预算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H50"/>
  <sheetViews>
    <sheetView showZeros="0" tabSelected="1" zoomScale="130" zoomScaleNormal="130" topLeftCell="A19" workbookViewId="0">
      <selection activeCell="J18" sqref="J18"/>
    </sheetView>
  </sheetViews>
  <sheetFormatPr defaultColWidth="9" defaultRowHeight="14.25" outlineLevelCol="7"/>
  <cols>
    <col min="1" max="1" width="21.625" style="1" customWidth="1"/>
    <col min="2" max="3" width="8.04166666666667" style="1" customWidth="1"/>
    <col min="4" max="4" width="8.04166666666667" style="2" customWidth="1"/>
    <col min="5" max="5" width="9.25" style="2" customWidth="1"/>
    <col min="6" max="6" width="7" style="1" customWidth="1"/>
    <col min="7" max="7" width="8.475" style="1" customWidth="1"/>
    <col min="8" max="8" width="6.875" style="1" customWidth="1"/>
    <col min="9" max="16384" width="9" style="1"/>
  </cols>
  <sheetData>
    <row r="1" spans="2:2">
      <c r="B1" s="1" t="s">
        <v>0</v>
      </c>
    </row>
    <row r="2" ht="2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pans="1:8">
      <c r="A3" s="4"/>
      <c r="B3" s="4"/>
      <c r="C3" s="5"/>
      <c r="D3" s="6"/>
      <c r="E3" s="6"/>
      <c r="F3" s="7"/>
      <c r="G3" s="8" t="s">
        <v>2</v>
      </c>
      <c r="H3" s="8"/>
    </row>
    <row r="4" ht="28.5" spans="1:8">
      <c r="A4" s="9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1" t="s">
        <v>8</v>
      </c>
      <c r="G4" s="11" t="s">
        <v>9</v>
      </c>
      <c r="H4" s="11" t="s">
        <v>10</v>
      </c>
    </row>
    <row r="5" ht="15" customHeight="1" spans="1:8">
      <c r="A5" s="14" t="s">
        <v>11</v>
      </c>
      <c r="B5" s="15">
        <f>SUM(B6:B21)</f>
        <v>21105</v>
      </c>
      <c r="C5" s="16">
        <f>SUM(C6:C21)</f>
        <v>25023</v>
      </c>
      <c r="D5" s="17">
        <f>SUM(D6:D20)</f>
        <v>23007</v>
      </c>
      <c r="E5" s="18">
        <f t="shared" ref="E5:E7" si="0">D5/C5*100</f>
        <v>91.943412060904</v>
      </c>
      <c r="F5" s="17">
        <f t="shared" ref="F5:F18" si="1">D5-B5</f>
        <v>1902</v>
      </c>
      <c r="G5" s="19">
        <f>F5/B5</f>
        <v>0.0901208244491827</v>
      </c>
      <c r="H5" s="17">
        <f>D5-C5</f>
        <v>-2016</v>
      </c>
    </row>
    <row r="6" ht="14" customHeight="1" spans="1:8">
      <c r="A6" s="20" t="s">
        <v>12</v>
      </c>
      <c r="B6" s="21">
        <v>4028</v>
      </c>
      <c r="C6" s="22">
        <v>4690</v>
      </c>
      <c r="D6" s="23">
        <v>3715</v>
      </c>
      <c r="E6" s="18">
        <f t="shared" si="0"/>
        <v>79.2110874200426</v>
      </c>
      <c r="F6" s="17">
        <f t="shared" si="1"/>
        <v>-313</v>
      </c>
      <c r="G6" s="19">
        <f t="shared" ref="G6:G44" si="2">F6/B6</f>
        <v>-0.0777060575968222</v>
      </c>
      <c r="H6" s="17">
        <f t="shared" ref="H6:H45" si="3">D6-C6</f>
        <v>-975</v>
      </c>
    </row>
    <row r="7" spans="1:8">
      <c r="A7" s="20" t="s">
        <v>13</v>
      </c>
      <c r="B7" s="21">
        <v>6223</v>
      </c>
      <c r="C7" s="22">
        <v>7200</v>
      </c>
      <c r="D7" s="23">
        <v>7143</v>
      </c>
      <c r="E7" s="18">
        <f t="shared" si="0"/>
        <v>99.2083333333333</v>
      </c>
      <c r="F7" s="17">
        <f t="shared" si="1"/>
        <v>920</v>
      </c>
      <c r="G7" s="19">
        <f t="shared" si="2"/>
        <v>0.147838663024265</v>
      </c>
      <c r="H7" s="17">
        <f t="shared" si="3"/>
        <v>-57</v>
      </c>
    </row>
    <row r="8" spans="1:8">
      <c r="A8" s="20" t="s">
        <v>14</v>
      </c>
      <c r="B8" s="21">
        <v>51</v>
      </c>
      <c r="C8" s="22"/>
      <c r="D8" s="23"/>
      <c r="E8" s="18"/>
      <c r="F8" s="17">
        <f t="shared" si="1"/>
        <v>-51</v>
      </c>
      <c r="G8" s="19">
        <f t="shared" si="2"/>
        <v>-1</v>
      </c>
      <c r="H8" s="17">
        <f t="shared" si="3"/>
        <v>0</v>
      </c>
    </row>
    <row r="9" spans="1:8">
      <c r="A9" s="20" t="s">
        <v>15</v>
      </c>
      <c r="B9" s="21">
        <v>1726</v>
      </c>
      <c r="C9" s="22">
        <v>2050</v>
      </c>
      <c r="D9" s="23">
        <v>1971</v>
      </c>
      <c r="E9" s="18">
        <f t="shared" ref="E9:E18" si="4">D9/C9*100</f>
        <v>96.1463414634146</v>
      </c>
      <c r="F9" s="17">
        <f t="shared" si="1"/>
        <v>245</v>
      </c>
      <c r="G9" s="19">
        <f t="shared" si="2"/>
        <v>0.141946697566628</v>
      </c>
      <c r="H9" s="17">
        <f t="shared" si="3"/>
        <v>-79</v>
      </c>
    </row>
    <row r="10" spans="1:8">
      <c r="A10" s="20" t="s">
        <v>16</v>
      </c>
      <c r="B10" s="21">
        <v>1234</v>
      </c>
      <c r="C10" s="22">
        <v>1430</v>
      </c>
      <c r="D10" s="23">
        <v>622</v>
      </c>
      <c r="E10" s="18">
        <f t="shared" si="4"/>
        <v>43.4965034965035</v>
      </c>
      <c r="F10" s="17">
        <f t="shared" si="1"/>
        <v>-612</v>
      </c>
      <c r="G10" s="19">
        <f t="shared" si="2"/>
        <v>-0.495948136142626</v>
      </c>
      <c r="H10" s="17">
        <f t="shared" si="3"/>
        <v>-808</v>
      </c>
    </row>
    <row r="11" spans="1:8">
      <c r="A11" s="20" t="s">
        <v>17</v>
      </c>
      <c r="B11" s="21"/>
      <c r="C11" s="22"/>
      <c r="D11" s="23"/>
      <c r="E11" s="18"/>
      <c r="F11" s="17"/>
      <c r="G11" s="19"/>
      <c r="H11" s="17">
        <f t="shared" si="3"/>
        <v>0</v>
      </c>
    </row>
    <row r="12" spans="1:8">
      <c r="A12" s="20" t="s">
        <v>18</v>
      </c>
      <c r="B12" s="21">
        <v>813</v>
      </c>
      <c r="C12" s="22">
        <v>980</v>
      </c>
      <c r="D12" s="23">
        <v>813</v>
      </c>
      <c r="E12" s="18">
        <f t="shared" si="4"/>
        <v>82.9591836734694</v>
      </c>
      <c r="F12" s="17">
        <f t="shared" si="1"/>
        <v>0</v>
      </c>
      <c r="G12" s="19">
        <f t="shared" si="2"/>
        <v>0</v>
      </c>
      <c r="H12" s="17">
        <f t="shared" si="3"/>
        <v>-167</v>
      </c>
    </row>
    <row r="13" spans="1:8">
      <c r="A13" s="20" t="s">
        <v>19</v>
      </c>
      <c r="B13" s="21">
        <v>865</v>
      </c>
      <c r="C13" s="22">
        <v>1020</v>
      </c>
      <c r="D13" s="23">
        <v>843</v>
      </c>
      <c r="E13" s="18">
        <f t="shared" si="4"/>
        <v>82.6470588235294</v>
      </c>
      <c r="F13" s="17">
        <f t="shared" si="1"/>
        <v>-22</v>
      </c>
      <c r="G13" s="19">
        <f t="shared" si="2"/>
        <v>-0.0254335260115607</v>
      </c>
      <c r="H13" s="17">
        <f t="shared" si="3"/>
        <v>-177</v>
      </c>
    </row>
    <row r="14" spans="1:8">
      <c r="A14" s="20" t="s">
        <v>20</v>
      </c>
      <c r="B14" s="21">
        <v>560</v>
      </c>
      <c r="C14" s="22">
        <v>650</v>
      </c>
      <c r="D14" s="23">
        <v>671</v>
      </c>
      <c r="E14" s="18">
        <f t="shared" si="4"/>
        <v>103.230769230769</v>
      </c>
      <c r="F14" s="17">
        <f t="shared" si="1"/>
        <v>111</v>
      </c>
      <c r="G14" s="19">
        <f t="shared" si="2"/>
        <v>0.198214285714286</v>
      </c>
      <c r="H14" s="17">
        <f t="shared" si="3"/>
        <v>21</v>
      </c>
    </row>
    <row r="15" spans="1:8">
      <c r="A15" s="20" t="s">
        <v>21</v>
      </c>
      <c r="B15" s="21">
        <v>677</v>
      </c>
      <c r="C15" s="22">
        <v>820</v>
      </c>
      <c r="D15" s="23">
        <v>676</v>
      </c>
      <c r="E15" s="18">
        <f t="shared" si="4"/>
        <v>82.4390243902439</v>
      </c>
      <c r="F15" s="17">
        <f t="shared" si="1"/>
        <v>-1</v>
      </c>
      <c r="G15" s="19">
        <f t="shared" si="2"/>
        <v>-0.00147710487444609</v>
      </c>
      <c r="H15" s="17">
        <f t="shared" si="3"/>
        <v>-144</v>
      </c>
    </row>
    <row r="16" spans="1:8">
      <c r="A16" s="20" t="s">
        <v>22</v>
      </c>
      <c r="B16" s="21">
        <v>3796</v>
      </c>
      <c r="C16" s="22">
        <v>4500</v>
      </c>
      <c r="D16" s="23">
        <v>5196</v>
      </c>
      <c r="E16" s="18">
        <f t="shared" si="4"/>
        <v>115.466666666667</v>
      </c>
      <c r="F16" s="17">
        <f t="shared" si="1"/>
        <v>1400</v>
      </c>
      <c r="G16" s="19">
        <f t="shared" si="2"/>
        <v>0.368809272918862</v>
      </c>
      <c r="H16" s="17">
        <f t="shared" si="3"/>
        <v>696</v>
      </c>
    </row>
    <row r="17" spans="1:8">
      <c r="A17" s="20" t="s">
        <v>23</v>
      </c>
      <c r="B17" s="21">
        <v>1017</v>
      </c>
      <c r="C17" s="22">
        <v>1141</v>
      </c>
      <c r="D17" s="23">
        <v>990</v>
      </c>
      <c r="E17" s="18">
        <f t="shared" si="4"/>
        <v>86.7659947414549</v>
      </c>
      <c r="F17" s="17">
        <f t="shared" si="1"/>
        <v>-27</v>
      </c>
      <c r="G17" s="19">
        <f t="shared" si="2"/>
        <v>-0.0265486725663717</v>
      </c>
      <c r="H17" s="17">
        <f t="shared" si="3"/>
        <v>-151</v>
      </c>
    </row>
    <row r="18" spans="1:8">
      <c r="A18" s="20" t="s">
        <v>24</v>
      </c>
      <c r="B18" s="21">
        <v>115</v>
      </c>
      <c r="C18" s="22">
        <v>542</v>
      </c>
      <c r="D18" s="23">
        <v>365</v>
      </c>
      <c r="E18" s="18">
        <f t="shared" si="4"/>
        <v>67.3431734317343</v>
      </c>
      <c r="F18" s="17">
        <f t="shared" si="1"/>
        <v>250</v>
      </c>
      <c r="G18" s="19">
        <f t="shared" si="2"/>
        <v>2.17391304347826</v>
      </c>
      <c r="H18" s="17">
        <f t="shared" si="3"/>
        <v>-177</v>
      </c>
    </row>
    <row r="19" spans="1:8">
      <c r="A19" s="20" t="s">
        <v>25</v>
      </c>
      <c r="B19" s="21"/>
      <c r="C19" s="22"/>
      <c r="D19" s="23">
        <v>2</v>
      </c>
      <c r="E19" s="18"/>
      <c r="F19" s="17"/>
      <c r="G19" s="19"/>
      <c r="H19" s="17">
        <f t="shared" si="3"/>
        <v>2</v>
      </c>
    </row>
    <row r="20" spans="1:8">
      <c r="A20" s="20" t="s">
        <v>26</v>
      </c>
      <c r="B20" s="21"/>
      <c r="C20" s="22"/>
      <c r="D20" s="23"/>
      <c r="E20" s="18"/>
      <c r="F20" s="17"/>
      <c r="G20" s="19"/>
      <c r="H20" s="17">
        <f t="shared" si="3"/>
        <v>0</v>
      </c>
    </row>
    <row r="21" ht="14" customHeight="1" spans="1:8">
      <c r="A21" s="20" t="s">
        <v>27</v>
      </c>
      <c r="B21" s="21"/>
      <c r="C21" s="22"/>
      <c r="D21" s="17"/>
      <c r="E21" s="18"/>
      <c r="F21" s="17"/>
      <c r="G21" s="19"/>
      <c r="H21" s="17">
        <f t="shared" si="3"/>
        <v>0</v>
      </c>
    </row>
    <row r="22" spans="1:8">
      <c r="A22" s="14" t="s">
        <v>28</v>
      </c>
      <c r="B22" s="15">
        <f>SUM(B23:B28)</f>
        <v>12885</v>
      </c>
      <c r="C22" s="16">
        <f>SUM(C23:C28)</f>
        <v>8199</v>
      </c>
      <c r="D22" s="23">
        <f>SUM(D23:D28)</f>
        <v>12720</v>
      </c>
      <c r="E22" s="18">
        <f t="shared" ref="E21:E24" si="5">D22/C22*100</f>
        <v>155.140870837907</v>
      </c>
      <c r="F22" s="17">
        <f t="shared" ref="F21:F46" si="6">D22-B22</f>
        <v>-165</v>
      </c>
      <c r="G22" s="19">
        <f t="shared" si="2"/>
        <v>-0.0128055878928987</v>
      </c>
      <c r="H22" s="17">
        <f t="shared" si="3"/>
        <v>4521</v>
      </c>
    </row>
    <row r="23" spans="1:8">
      <c r="A23" s="20" t="s">
        <v>29</v>
      </c>
      <c r="B23" s="21">
        <v>1535</v>
      </c>
      <c r="C23" s="22">
        <v>1805</v>
      </c>
      <c r="D23" s="23">
        <v>2086</v>
      </c>
      <c r="E23" s="18">
        <f t="shared" si="5"/>
        <v>115.567867036011</v>
      </c>
      <c r="F23" s="17">
        <f t="shared" si="6"/>
        <v>551</v>
      </c>
      <c r="G23" s="19">
        <f t="shared" si="2"/>
        <v>0.358957654723127</v>
      </c>
      <c r="H23" s="17">
        <f t="shared" si="3"/>
        <v>281</v>
      </c>
    </row>
    <row r="24" spans="1:8">
      <c r="A24" s="20" t="s">
        <v>30</v>
      </c>
      <c r="B24" s="21">
        <v>854</v>
      </c>
      <c r="C24" s="22">
        <v>850</v>
      </c>
      <c r="D24" s="23">
        <v>211</v>
      </c>
      <c r="E24" s="18">
        <f t="shared" si="5"/>
        <v>24.8235294117647</v>
      </c>
      <c r="F24" s="17">
        <f t="shared" si="6"/>
        <v>-643</v>
      </c>
      <c r="G24" s="19">
        <f t="shared" si="2"/>
        <v>-0.752927400468384</v>
      </c>
      <c r="H24" s="17">
        <f t="shared" si="3"/>
        <v>-639</v>
      </c>
    </row>
    <row r="25" s="1" customFormat="1" spans="1:8">
      <c r="A25" s="20" t="s">
        <v>31</v>
      </c>
      <c r="B25" s="21">
        <v>1124</v>
      </c>
      <c r="C25" s="22">
        <v>1200</v>
      </c>
      <c r="D25" s="23">
        <v>1299</v>
      </c>
      <c r="E25" s="18"/>
      <c r="F25" s="17">
        <f t="shared" si="6"/>
        <v>175</v>
      </c>
      <c r="G25" s="19">
        <f t="shared" si="2"/>
        <v>0.155693950177936</v>
      </c>
      <c r="H25" s="17">
        <f t="shared" si="3"/>
        <v>99</v>
      </c>
    </row>
    <row r="26" ht="14" customHeight="1" spans="1:8">
      <c r="A26" s="20" t="s">
        <v>32</v>
      </c>
      <c r="B26" s="21"/>
      <c r="C26" s="22"/>
      <c r="D26" s="23"/>
      <c r="E26" s="18"/>
      <c r="F26" s="17"/>
      <c r="G26" s="19"/>
      <c r="H26" s="17">
        <f t="shared" si="3"/>
        <v>0</v>
      </c>
    </row>
    <row r="27" ht="28.5" spans="1:8">
      <c r="A27" s="20" t="s">
        <v>33</v>
      </c>
      <c r="B27" s="21">
        <v>539</v>
      </c>
      <c r="C27" s="22">
        <v>550</v>
      </c>
      <c r="D27" s="23">
        <v>478</v>
      </c>
      <c r="E27" s="18">
        <f t="shared" ref="E26:E33" si="7">D27/C27*100</f>
        <v>86.9090909090909</v>
      </c>
      <c r="F27" s="17">
        <f t="shared" si="6"/>
        <v>-61</v>
      </c>
      <c r="G27" s="19">
        <f t="shared" si="2"/>
        <v>-0.11317254174397</v>
      </c>
      <c r="H27" s="17">
        <f t="shared" si="3"/>
        <v>-72</v>
      </c>
    </row>
    <row r="28" spans="1:8">
      <c r="A28" s="20" t="s">
        <v>34</v>
      </c>
      <c r="B28" s="21">
        <v>8833</v>
      </c>
      <c r="C28" s="22">
        <v>3794</v>
      </c>
      <c r="D28" s="24">
        <v>8646</v>
      </c>
      <c r="E28" s="18">
        <f t="shared" si="7"/>
        <v>227.886136004217</v>
      </c>
      <c r="F28" s="17">
        <f t="shared" si="6"/>
        <v>-187</v>
      </c>
      <c r="G28" s="19">
        <f t="shared" si="2"/>
        <v>-0.0211706102117061</v>
      </c>
      <c r="H28" s="17">
        <f t="shared" si="3"/>
        <v>4852</v>
      </c>
    </row>
    <row r="29" spans="1:8">
      <c r="A29" s="25" t="s">
        <v>35</v>
      </c>
      <c r="B29" s="26">
        <f>B5+B22</f>
        <v>33990</v>
      </c>
      <c r="C29" s="27">
        <f>SUM(C22,C5)</f>
        <v>33222</v>
      </c>
      <c r="D29" s="27">
        <f>SUM(D22,D5)</f>
        <v>35727</v>
      </c>
      <c r="E29" s="28">
        <f t="shared" si="7"/>
        <v>107.540184215279</v>
      </c>
      <c r="F29" s="29">
        <f t="shared" si="6"/>
        <v>1737</v>
      </c>
      <c r="G29" s="30">
        <f t="shared" si="2"/>
        <v>0.0511032656663725</v>
      </c>
      <c r="H29" s="29">
        <f t="shared" si="3"/>
        <v>2505</v>
      </c>
    </row>
    <row r="30" spans="1:8">
      <c r="A30" s="14" t="s">
        <v>36</v>
      </c>
      <c r="B30" s="31">
        <f>SUM(B31:B35)</f>
        <v>20079.7871428571</v>
      </c>
      <c r="C30" s="31">
        <f>SUM(C31:C35)</f>
        <v>23311.4061904762</v>
      </c>
      <c r="D30" s="31">
        <f>SUM(D31:D35)</f>
        <v>20034.6919047619</v>
      </c>
      <c r="E30" s="18">
        <f t="shared" si="7"/>
        <v>85.9437296105587</v>
      </c>
      <c r="F30" s="17">
        <f t="shared" si="6"/>
        <v>-45.0952380952403</v>
      </c>
      <c r="G30" s="19">
        <f t="shared" si="2"/>
        <v>-0.00224580259613368</v>
      </c>
      <c r="H30" s="17">
        <f t="shared" si="3"/>
        <v>-3276.71428571429</v>
      </c>
    </row>
    <row r="31" spans="1:8">
      <c r="A31" s="32" t="s">
        <v>37</v>
      </c>
      <c r="B31" s="31">
        <f>B6/0.375*0.5+0.33</f>
        <v>5370.99666666667</v>
      </c>
      <c r="C31" s="31">
        <f>C6/0.375*0.5+0.33</f>
        <v>6253.66333333333</v>
      </c>
      <c r="D31" s="31">
        <f>D6/0.375*0.5+0.33</f>
        <v>4953.66333333333</v>
      </c>
      <c r="E31" s="18">
        <f t="shared" si="7"/>
        <v>79.2121844316318</v>
      </c>
      <c r="F31" s="17">
        <f t="shared" si="6"/>
        <v>-417.333333333334</v>
      </c>
      <c r="G31" s="19">
        <f t="shared" si="2"/>
        <v>-0.0777012832503466</v>
      </c>
      <c r="H31" s="17">
        <f t="shared" si="3"/>
        <v>-1300</v>
      </c>
    </row>
    <row r="32" spans="1:8">
      <c r="A32" s="32" t="s">
        <v>38</v>
      </c>
      <c r="B32" s="31">
        <f>B7*0.5/0.375+0.3</f>
        <v>8297.63333333333</v>
      </c>
      <c r="C32" s="31">
        <f>C7*0.5/0.375+0.3</f>
        <v>9600.3</v>
      </c>
      <c r="D32" s="31">
        <f>D7*0.5/0.375+0.3</f>
        <v>9524.3</v>
      </c>
      <c r="E32" s="18">
        <f t="shared" ref="E32:E45" si="8">D32/C32*100</f>
        <v>99.2083580721436</v>
      </c>
      <c r="F32" s="17">
        <f t="shared" si="6"/>
        <v>1226.66666666667</v>
      </c>
      <c r="G32" s="19">
        <f t="shared" si="2"/>
        <v>0.147833317934029</v>
      </c>
      <c r="H32" s="17">
        <f t="shared" si="3"/>
        <v>-76</v>
      </c>
    </row>
    <row r="33" spans="1:8">
      <c r="A33" s="32" t="s">
        <v>39</v>
      </c>
      <c r="B33" s="33">
        <f>B9*0.6/0.28+0.3</f>
        <v>3698.87142857143</v>
      </c>
      <c r="C33" s="33">
        <f>C9*0.6/0.28+0.3</f>
        <v>4393.15714285714</v>
      </c>
      <c r="D33" s="33">
        <f>D9*0.6/0.28+0.3</f>
        <v>4223.87142857143</v>
      </c>
      <c r="E33" s="18">
        <f t="shared" si="8"/>
        <v>96.1466046221233</v>
      </c>
      <c r="F33" s="17">
        <f t="shared" si="6"/>
        <v>525</v>
      </c>
      <c r="G33" s="19">
        <f t="shared" si="2"/>
        <v>0.141935184863337</v>
      </c>
      <c r="H33" s="17">
        <f t="shared" si="3"/>
        <v>-169.285714285715</v>
      </c>
    </row>
    <row r="34" spans="1:8">
      <c r="A34" s="32" t="s">
        <v>40</v>
      </c>
      <c r="B34" s="33">
        <f>B10*0.6/0.28</f>
        <v>2644.28571428571</v>
      </c>
      <c r="C34" s="33">
        <f>C10*0.6/0.28</f>
        <v>3064.28571428571</v>
      </c>
      <c r="D34" s="33">
        <f>D10*0.6/0.28</f>
        <v>1332.85714285714</v>
      </c>
      <c r="E34" s="18">
        <f t="shared" si="8"/>
        <v>43.4965034965035</v>
      </c>
      <c r="F34" s="17">
        <f t="shared" si="6"/>
        <v>-1311.42857142857</v>
      </c>
      <c r="G34" s="19">
        <f t="shared" si="2"/>
        <v>-0.495948136142626</v>
      </c>
      <c r="H34" s="17">
        <f t="shared" ref="H34:H45" si="9">D34-C34</f>
        <v>-1731.42857142857</v>
      </c>
    </row>
    <row r="35" spans="1:8">
      <c r="A35" s="32" t="s">
        <v>41</v>
      </c>
      <c r="B35" s="33">
        <f>B8*0.5/0.375</f>
        <v>68</v>
      </c>
      <c r="C35" s="33"/>
      <c r="D35" s="33"/>
      <c r="E35" s="18"/>
      <c r="F35" s="17">
        <f t="shared" si="6"/>
        <v>-68</v>
      </c>
      <c r="G35" s="19">
        <f t="shared" si="2"/>
        <v>-1</v>
      </c>
      <c r="H35" s="17">
        <f t="shared" si="9"/>
        <v>0</v>
      </c>
    </row>
    <row r="36" spans="1:8">
      <c r="A36" s="14" t="s">
        <v>42</v>
      </c>
      <c r="B36" s="31">
        <f>SUM(B37:B44)</f>
        <v>4992.71428571429</v>
      </c>
      <c r="C36" s="16">
        <f>SUM(C37:C44)</f>
        <v>5806.19047619048</v>
      </c>
      <c r="D36" s="16">
        <f>SUM(D37:D44)</f>
        <v>5020.33333333333</v>
      </c>
      <c r="E36" s="18">
        <f t="shared" si="8"/>
        <v>86.4651849421799</v>
      </c>
      <c r="F36" s="17">
        <f t="shared" si="6"/>
        <v>27.6190476190468</v>
      </c>
      <c r="G36" s="19">
        <f t="shared" si="2"/>
        <v>0.00553187024902937</v>
      </c>
      <c r="H36" s="17">
        <f t="shared" si="9"/>
        <v>-785.857142857144</v>
      </c>
    </row>
    <row r="37" spans="1:8">
      <c r="A37" s="32" t="s">
        <v>43</v>
      </c>
      <c r="B37" s="33">
        <f t="shared" ref="B37:B39" si="10">B6*0.125/0.375</f>
        <v>1342.66666666667</v>
      </c>
      <c r="C37" s="33">
        <f>C6*0.125/0.375</f>
        <v>1563.33333333333</v>
      </c>
      <c r="D37" s="33">
        <f>D6*0.125/0.375</f>
        <v>1238.33333333333</v>
      </c>
      <c r="E37" s="18">
        <f t="shared" si="8"/>
        <v>79.2110874200426</v>
      </c>
      <c r="F37" s="17">
        <f t="shared" si="6"/>
        <v>-104.333333333333</v>
      </c>
      <c r="G37" s="19">
        <f t="shared" si="2"/>
        <v>-0.0777060575968224</v>
      </c>
      <c r="H37" s="17">
        <f t="shared" si="9"/>
        <v>-325</v>
      </c>
    </row>
    <row r="38" spans="1:8">
      <c r="A38" s="32" t="s">
        <v>44</v>
      </c>
      <c r="B38" s="33">
        <f t="shared" si="10"/>
        <v>2074.33333333333</v>
      </c>
      <c r="C38" s="33">
        <f>C7*0.125/0.375</f>
        <v>2400</v>
      </c>
      <c r="D38" s="33">
        <f>D7*0.125/0.375</f>
        <v>2381</v>
      </c>
      <c r="E38" s="18">
        <f t="shared" si="8"/>
        <v>99.2083333333333</v>
      </c>
      <c r="F38" s="17">
        <f t="shared" si="6"/>
        <v>306.666666666667</v>
      </c>
      <c r="G38" s="19">
        <f t="shared" si="2"/>
        <v>0.147838663024265</v>
      </c>
      <c r="H38" s="17">
        <f t="shared" si="9"/>
        <v>-19</v>
      </c>
    </row>
    <row r="39" spans="1:8">
      <c r="A39" s="32" t="s">
        <v>45</v>
      </c>
      <c r="B39" s="33">
        <f t="shared" si="10"/>
        <v>17</v>
      </c>
      <c r="C39" s="33"/>
      <c r="D39" s="33"/>
      <c r="E39" s="18"/>
      <c r="F39" s="17">
        <f t="shared" si="6"/>
        <v>-17</v>
      </c>
      <c r="G39" s="19">
        <f t="shared" ref="G39:G46" si="11">F39/B39</f>
        <v>-1</v>
      </c>
      <c r="H39" s="17">
        <f t="shared" si="9"/>
        <v>0</v>
      </c>
    </row>
    <row r="40" spans="1:8">
      <c r="A40" s="32" t="s">
        <v>46</v>
      </c>
      <c r="B40" s="33">
        <f>B9*0.12/0.28</f>
        <v>739.714285714286</v>
      </c>
      <c r="C40" s="33">
        <f>C9*0.12/0.28</f>
        <v>878.571428571428</v>
      </c>
      <c r="D40" s="33">
        <f>D9*0.12/0.28</f>
        <v>844.714285714286</v>
      </c>
      <c r="E40" s="18">
        <f t="shared" si="8"/>
        <v>96.1463414634146</v>
      </c>
      <c r="F40" s="17">
        <f t="shared" si="6"/>
        <v>105</v>
      </c>
      <c r="G40" s="19">
        <f t="shared" si="11"/>
        <v>0.141946697566628</v>
      </c>
      <c r="H40" s="17">
        <f t="shared" si="9"/>
        <v>-33.8571428571429</v>
      </c>
    </row>
    <row r="41" ht="16" customHeight="1" spans="1:8">
      <c r="A41" s="32" t="s">
        <v>47</v>
      </c>
      <c r="B41" s="33">
        <f>B10*0.12/0.28</f>
        <v>528.857142857143</v>
      </c>
      <c r="C41" s="33">
        <f>C10*0.12/0.28</f>
        <v>612.857142857143</v>
      </c>
      <c r="D41" s="33">
        <f>D10*0.12/0.28</f>
        <v>266.571428571429</v>
      </c>
      <c r="E41" s="18">
        <f t="shared" si="8"/>
        <v>43.4965034965035</v>
      </c>
      <c r="F41" s="17">
        <f>D41-B41</f>
        <v>-262.285714285714</v>
      </c>
      <c r="G41" s="19">
        <f t="shared" si="11"/>
        <v>-0.495948136142626</v>
      </c>
      <c r="H41" s="17">
        <f t="shared" si="9"/>
        <v>-346.285714285714</v>
      </c>
    </row>
    <row r="42" spans="1:8">
      <c r="A42" s="32" t="s">
        <v>48</v>
      </c>
      <c r="B42" s="33"/>
      <c r="C42" s="22"/>
      <c r="D42" s="34"/>
      <c r="E42" s="18"/>
      <c r="F42" s="17"/>
      <c r="G42" s="19"/>
      <c r="H42" s="17">
        <f t="shared" si="9"/>
        <v>0</v>
      </c>
    </row>
    <row r="43" ht="28.5" spans="1:8">
      <c r="A43" s="32" t="s">
        <v>49</v>
      </c>
      <c r="B43" s="33">
        <f>B15*0.3/0.7</f>
        <v>290.142857142857</v>
      </c>
      <c r="C43" s="33">
        <f>C15*0.3/0.7</f>
        <v>351.428571428571</v>
      </c>
      <c r="D43" s="33">
        <f>D15*0.3/0.7</f>
        <v>289.714285714286</v>
      </c>
      <c r="E43" s="18">
        <f t="shared" si="8"/>
        <v>82.4390243902439</v>
      </c>
      <c r="F43" s="17">
        <f>D43-B43</f>
        <v>-0.428571428571445</v>
      </c>
      <c r="G43" s="19">
        <f t="shared" si="11"/>
        <v>-0.00147710487444614</v>
      </c>
      <c r="H43" s="17">
        <f t="shared" si="9"/>
        <v>-61.7142857142857</v>
      </c>
    </row>
    <row r="44" spans="1:8">
      <c r="A44" s="32" t="s">
        <v>50</v>
      </c>
      <c r="B44" s="35"/>
      <c r="C44" s="36"/>
      <c r="D44" s="24"/>
      <c r="E44" s="18"/>
      <c r="F44" s="17">
        <f>D44-B44</f>
        <v>0</v>
      </c>
      <c r="G44" s="19"/>
      <c r="H44" s="17">
        <f t="shared" si="9"/>
        <v>0</v>
      </c>
    </row>
    <row r="45" spans="1:8">
      <c r="A45" s="14" t="s">
        <v>51</v>
      </c>
      <c r="B45" s="31">
        <f>B30+B36</f>
        <v>25072.5014285714</v>
      </c>
      <c r="C45" s="16">
        <f>C30+C36</f>
        <v>29117.5966666667</v>
      </c>
      <c r="D45" s="16">
        <f>D30+D36</f>
        <v>25055.0252380952</v>
      </c>
      <c r="E45" s="18">
        <f t="shared" si="8"/>
        <v>86.0477103413477</v>
      </c>
      <c r="F45" s="17">
        <f>D45-B45</f>
        <v>-17.4761904761945</v>
      </c>
      <c r="G45" s="19">
        <f t="shared" si="11"/>
        <v>-0.000697026203228347</v>
      </c>
      <c r="H45" s="17">
        <f t="shared" si="9"/>
        <v>-4062.57142857143</v>
      </c>
    </row>
    <row r="46" spans="1:8">
      <c r="A46" s="37"/>
      <c r="B46" s="24"/>
      <c r="C46" s="17"/>
      <c r="D46" s="24"/>
      <c r="E46" s="18"/>
      <c r="F46" s="17"/>
      <c r="G46" s="19"/>
      <c r="H46" s="17"/>
    </row>
    <row r="47" spans="1:8">
      <c r="A47" s="37"/>
      <c r="B47" s="24"/>
      <c r="C47" s="17"/>
      <c r="D47" s="24"/>
      <c r="E47" s="18"/>
      <c r="F47" s="17"/>
      <c r="G47" s="19"/>
      <c r="H47" s="17"/>
    </row>
    <row r="48" spans="1:8">
      <c r="A48" s="38" t="s">
        <v>52</v>
      </c>
      <c r="B48" s="39">
        <f>SUM(B29,B45)</f>
        <v>59062.5014285714</v>
      </c>
      <c r="C48" s="39">
        <f>SUM(C29,C45)</f>
        <v>62339.5966666667</v>
      </c>
      <c r="D48" s="39">
        <f>D28+D43</f>
        <v>8935.71428571429</v>
      </c>
      <c r="E48" s="28">
        <f>D48/C48*100</f>
        <v>14.3339302201361</v>
      </c>
      <c r="F48" s="29">
        <f>D48-B48</f>
        <v>-50126.7871428571</v>
      </c>
      <c r="G48" s="30">
        <f>F48/B48</f>
        <v>-0.848707486652578</v>
      </c>
      <c r="H48" s="29">
        <f>D48-C48</f>
        <v>-53403.8823809524</v>
      </c>
    </row>
    <row r="49" spans="1:8">
      <c r="A49" s="9" t="s">
        <v>53</v>
      </c>
      <c r="B49" s="40">
        <v>26160</v>
      </c>
      <c r="C49" s="40">
        <v>29854</v>
      </c>
      <c r="D49" s="40"/>
      <c r="E49" s="18">
        <f>D49/C49*100</f>
        <v>0</v>
      </c>
      <c r="F49" s="17">
        <f>D49-B49</f>
        <v>-26160</v>
      </c>
      <c r="G49" s="19">
        <f>F49/B49</f>
        <v>-1</v>
      </c>
      <c r="H49" s="17">
        <f>D49-C49</f>
        <v>-29854</v>
      </c>
    </row>
    <row r="50" spans="1:8">
      <c r="A50" s="9" t="s">
        <v>54</v>
      </c>
      <c r="B50" s="41">
        <f>B48+B49</f>
        <v>85222.5014285714</v>
      </c>
      <c r="C50" s="42">
        <f>C48+C49</f>
        <v>92193.5966666667</v>
      </c>
      <c r="D50" s="41">
        <f>D48+D49</f>
        <v>8935.71428571429</v>
      </c>
      <c r="E50" s="18">
        <f>D50/C50*100</f>
        <v>9.69233722166419</v>
      </c>
      <c r="F50" s="17">
        <f>D50-B50</f>
        <v>-76286.7871428571</v>
      </c>
      <c r="G50" s="19">
        <f>F50/B50</f>
        <v>-0.895148415783082</v>
      </c>
      <c r="H50" s="17">
        <f>D50-C50</f>
        <v>-83257.8823809524</v>
      </c>
    </row>
  </sheetData>
  <mergeCells count="3">
    <mergeCell ref="A2:H2"/>
    <mergeCell ref="A3:B3"/>
    <mergeCell ref="G3:H3"/>
  </mergeCells>
  <pageMargins left="1.01875" right="0.279166666666667" top="0.75" bottom="0.75" header="0.5" footer="0.46875"/>
  <pageSetup paperSize="9" firstPageNumber="5" orientation="portrait" useFirstPageNumber="1" horizontalDpi="600"/>
  <headerFooter alignWithMargins="0" scaleWithDoc="0"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2019年一般公共预算收入完成情况表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WPS_1538183994</cp:lastModifiedBy>
  <dcterms:created xsi:type="dcterms:W3CDTF">2019-03-22T01:31:00Z</dcterms:created>
  <dcterms:modified xsi:type="dcterms:W3CDTF">2020-03-24T05:48:28Z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